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913901da1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âmetros" sheetId="1" r:id="R9d7fdd485ab54e48"/>
    <x:sheet xmlns:r="http://schemas.openxmlformats.org/officeDocument/2006/relationships" name="Comparativo" sheetId="2" r:id="R6aa52d11a97047c3"/>
    <x:sheet xmlns:r="http://schemas.openxmlformats.org/officeDocument/2006/relationships" name="Sobre" sheetId="3" r:id="Rff8b4d056db9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000"/>
    <x:numFmt numFmtId="201" formatCode="#,##0.00"/>
    <x:numFmt numFmtId="202" formatCode="#,##0"/>
    <x:numFmt numFmtId="203" formatCode="0.0%"/>
    <x:numFmt numFmtId="204" formatCode="0.000"/>
    <x:numFmt numFmtId="205" formatCode="0"/>
  </x:numFmts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2E595A"/>
      <x:name val="Carlito"/>
    </x:font>
    <x:font>
      <x:b/>
      <x:sz val="11"/>
      <x:color rgb="FF0C5658"/>
      <x:name val="Carlito"/>
    </x:font>
    <x:font>
      <x:sz val="11"/>
      <x:color rgb="FF174F52"/>
      <x:name val="Carlito"/>
    </x:font>
    <x:font>
      <x:b/>
      <x:sz val="11"/>
      <x:color rgb="FF09595D"/>
      <x:name val="Carlito"/>
    </x:font>
    <x:font>
      <x:b/>
      <x:sz val="11"/>
      <x:color rgb="FF0B565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C5658"/>
      </x:patternFill>
    </x:fill>
    <x:fill>
      <x:patternFill patternType="solid">
        <x:fgColor rgb="FFE5F3F2"/>
      </x:patternFill>
    </x:fill>
    <x:fill>
      <x:patternFill patternType="solid">
        <x:fgColor rgb="FFEFF8F7"/>
      </x:patternFill>
    </x:fill>
    <x:fill>
      <x:patternFill patternType="solid">
        <x:fgColor rgb="FF167C81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2" fontId="4" fillId="4" borderId="0" xfId="0" applyNumberFormat="1" applyFont="1" applyFill="1" applyBorder="1"/>
    <x:xf numFmtId="202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3" fontId="0" fillId="3" borderId="0" xfId="0" applyNumberFormat="1" applyFont="1" applyFill="1" applyBorder="1"/>
    <x:xf numFmtId="201" fontId="0" fillId="3" borderId="0" xfId="0" applyNumberFormat="1" applyFont="1" applyFill="1" applyBorder="1"/>
    <x:xf numFmtId="203" fontId="5" fillId="3" borderId="0" xfId="0" applyNumberFormat="1" applyFont="1" applyFill="1" applyBorder="1"/>
    <x:xf numFmtId="201" fontId="5" fillId="3" borderId="0" xfId="0" applyNumberFormat="1" applyFont="1" applyFill="1" applyBorder="1"/>
    <x:xf numFmtId="203" fontId="0" fillId="3" borderId="1" xfId="0" applyNumberFormat="1" applyFont="1" applyFill="1" applyBorder="1"/>
    <x:xf numFmtId="201" fontId="0" fillId="3" borderId="1" xfId="0" applyNumberFormat="1" applyFont="1" applyFill="1" applyBorder="1"/>
    <x:xf numFmtId="203" fontId="5" fillId="3" borderId="1" xfId="0" applyNumberFormat="1" applyFont="1" applyFill="1" applyBorder="1"/>
    <x:xf numFmtId="201" fontId="5" fillId="3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20c19d2dd41fa" /><Relationship Type="http://schemas.openxmlformats.org/officeDocument/2006/relationships/theme" Target="/xl/theme/theme1.xml" Id="R4f9c722ab1f64f45" /><Relationship Type="http://schemas.openxmlformats.org/officeDocument/2006/relationships/sharedStrings" Target="/xl/sharedStrings.xml" Id="Rb2a5a007e4534df9" /><Relationship Type="http://schemas.openxmlformats.org/officeDocument/2006/relationships/worksheet" Target="/xl/worksheets/sheet1.xml" Id="R9d7fdd485ab54e48" /><Relationship Type="http://schemas.openxmlformats.org/officeDocument/2006/relationships/worksheet" Target="/xl/worksheets/sheet2.xml" Id="R6aa52d11a97047c3" /><Relationship Type="http://schemas.openxmlformats.org/officeDocument/2006/relationships/worksheet" Target="/xl/worksheets/sheet3.xml" Id="Rff8b4d056db9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50" hidden="0" customWidth="1"/>
    <x:col min="2" max="2" width="18" hidden="0" customWidth="1"/>
    <x:col min="3" max="3" width="19" hidden="0" customWidth="1"/>
    <x:col min="4" max="4" width="19" hidden="0" customWidth="1"/>
  </x:cols>
  <x:sheetData>
    <x:row r="1" ht="31" customHeight="1">
      <x:c r="A1" s="3" t="str">
        <x:v>ANDRADE SAFE | LABORATÓRIO DE ENGENHARIA 001</x:v>
      </x:c>
      <x:c r="B1" s="3"/>
      <x:c r="C1" s="3"/>
      <x:c r="D1" s="3"/>
    </x:row>
    <x:row r="2">
      <x:c r="A2" s="7" t="str">
        <x:v>Perda distribuída de Darcy–Weisbach • hipótese didática • mesma vazão</x:v>
      </x:c>
      <x:c r="B2" s="7"/>
      <x:c r="C2" s="7"/>
      <x:c r="D2" s="7"/>
    </x:row>
    <x:row r="4">
      <x:c r="A4" s="10" t="str">
        <x:v>Vazão [L/min]</x:v>
      </x:c>
      <x:c r="B4" s="13" t="n">
        <x:v>30</x:v>
      </x:c>
    </x:row>
    <x:row r="5">
      <x:c r="A5" s="10" t="str">
        <x:v>Comprimento reto [m]</x:v>
      </x:c>
      <x:c r="B5" s="13" t="n">
        <x:v>20</x:v>
      </x:c>
    </x:row>
    <x:row r="6">
      <x:c r="A6" s="10" t="str">
        <x:v>Densidade água [kg/m³]</x:v>
      </x:c>
      <x:c r="B6" s="13" t="n">
        <x:v>998.2</x:v>
      </x:c>
    </x:row>
    <x:row r="7">
      <x:c r="A7" s="10" t="str">
        <x:v>Viscosidade dinâmica [Pa·s]</x:v>
      </x:c>
      <x:c r="B7" s="16" t="n">
        <x:v>0.001002</x:v>
      </x:c>
    </x:row>
    <x:row r="8">
      <x:c r="A8" s="10" t="str">
        <x:v>Rugosidade absoluta [mm]</x:v>
      </x:c>
      <x:c r="B8" s="16" t="n">
        <x:v>0.0015</x:v>
      </x:c>
    </x:row>
    <x:row r="9">
      <x:c r="A9" s="10" t="str">
        <x:v>Eficiência global (0–1)</x:v>
      </x:c>
      <x:c r="B9" s="16" t="n">
        <x:v>0.6</x:v>
      </x:c>
    </x:row>
    <x:row r="10">
      <x:c r="A10" s="10" t="str">
        <x:v>Horas anuais [h]</x:v>
      </x:c>
      <x:c r="B10" s="20" t="n">
        <x:v>2000</x:v>
      </x:c>
    </x:row>
    <x:row r="11">
      <x:c r="A11" s="10" t="str">
        <x:v>Tarifa hipotética [R$/kWh]</x:v>
      </x:c>
      <x:c r="B11" s="18" t="n">
        <x:v>0.95</x:v>
      </x:c>
    </x:row>
    <x:row r="12">
      <x:c r="A12" s="10" t="str">
        <x:v>Gravidade [m/s²]</x:v>
      </x:c>
      <x:c r="B12" s="13" t="n">
        <x:v>9.81</x:v>
      </x:c>
    </x:row>
    <x:row r="14">
      <x:c r="A14" t="str">
        <x:v>Use diâmetro INTERNO. Valores de energia/custo referem-se somente à parcela de atrito deste trecho.</x:v>
      </x:c>
      <x:c r="B14"/>
      <x:c r="C14"/>
      <x:c r="D14"/>
    </x:row>
    <x:row r="16">
      <x:c r="A16" t="str">
        <x:v>Fonte: DOE, USGS e MIT OCW. Cálculo não substitui dimensionamento completo.</x:v>
      </x:c>
    </x:row>
    <x:row r="17">
      <x:c r="A17" t="str">
        <x:v>https://www1.eere.energy.gov/manufacturing/tech_assistance/pdfs/pumping_9.pdf</x:v>
      </x:c>
    </x:row>
    <x:row r="18">
      <x:c r="A18" t="str">
        <x:v>https://pubs.usgs.gov/tm/tm6a24/pdf/tm6-A24.pdf</x:v>
      </x:c>
    </x:row>
    <x:row r="19">
      <x:c r="A19" t="str">
        <x:v>https://ocw.mit.edu/courses/1-060-engineering-mechanics-ii-spring-2006/pages/lecture-notes/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0" customHeight="1">
      <x:c r="A1" s="3" t="str">
        <x:v>COMPARATIVO HIDRÁULICO · DIÂMETRO INTERNO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 ht="43" customHeight="1">
      <x:c r="A3" s="24" t="str">
        <x:v>D interno [mm]</x:v>
      </x:c>
      <x:c r="B3" s="24" t="str">
        <x:v>D [m]</x:v>
      </x:c>
      <x:c r="C3" s="24" t="str">
        <x:v>Q [m³/s]</x:v>
      </x:c>
      <x:c r="D3" s="24" t="str">
        <x:v>v [m/s]</x:v>
      </x:c>
      <x:c r="E3" s="24" t="str">
        <x:v>Re</x:v>
      </x:c>
      <x:c r="F3" s="24" t="str">
        <x:v>f Darcy</x:v>
      </x:c>
      <x:c r="G3" s="24" t="str">
        <x:v>hf [m]</x:v>
      </x:c>
      <x:c r="H3" s="24" t="str">
        <x:v>Δp [kPa]</x:v>
      </x:c>
      <x:c r="I3" s="24" t="str">
        <x:v>P trecho [W]</x:v>
      </x:c>
      <x:c r="J3" s="24" t="str">
        <x:v>E trecho [kWh/ano]</x:v>
      </x:c>
      <x:c r="K3" s="24" t="str">
        <x:v>Custo trecho [R$/ano]</x:v>
      </x:c>
    </x:row>
    <x:row r="4">
      <x:c r="A4" s="36" t="n">
        <x:v>15</x:v>
      </x:c>
      <x:c r="B4" s="32" t="n">
        <x:f>A4/1000</x:f>
        <x:v>0.015</x:v>
      </x:c>
      <x:c r="C4" s="32" t="n">
        <x:f>'Parâmetros'!$B$4/60000</x:f>
        <x:v>0.0005</x:v>
      </x:c>
      <x:c r="D4" s="32" t="n">
        <x:f>4*C4/(PI()*B4^2)</x:f>
        <x:v>2.829421210522584</x:v>
      </x:c>
      <x:c r="E4" s="34" t="n">
        <x:f>'Parâmetros'!$B$6*D4*B4/'Parâmetros'!$B$7</x:f>
        <x:v>42280.36305903657</x:v>
      </x:c>
      <x:c r="F4" s="32" t="n">
        <x:f>IF(E4&lt;2300,64/E4,IF(E4&lt;4000,NA(),0.25/(LOG10('Parâmetros'!$B$8/1000/(3.7*B4)+5.74/E4^0.9)^2)))</x:f>
        <x:v>0.021937574183124402</x:v>
      </x:c>
      <x:c r="G4" s="32" t="n">
        <x:f>F4*'Parâmetros'!$B$5/B4*D4^2/(2*'Parâmetros'!$B$12)</x:f>
        <x:v>11.935030843512198</x:v>
      </x:c>
      <x:c r="H4" s="32" t="n">
        <x:f>'Parâmetros'!$B$6*'Parâmetros'!$B$12*G4/1000</x:f>
        <x:v>116.87190380021994</x:v>
      </x:c>
      <x:c r="I4" s="32" t="n">
        <x:f>'Parâmetros'!$B$6*'Parâmetros'!$B$12*C4*G4/'Parâmetros'!$B$9</x:f>
        <x:v>97.39325316684996</x:v>
      </x:c>
      <x:c r="J4" s="32" t="n">
        <x:f>I4*'Parâmetros'!$B$10/1000</x:f>
        <x:v>194.78650633369992</x:v>
      </x:c>
      <x:c r="K4" s="32" t="n">
        <x:f>J4*'Parâmetros'!$B$11</x:f>
        <x:v>185.0471810170149</x:v>
      </x:c>
    </x:row>
    <x:row r="5">
      <x:c r="A5" s="36" t="n">
        <x:v>20</x:v>
      </x:c>
      <x:c r="B5" s="32" t="n">
        <x:f>A5/1000</x:f>
        <x:v>0.02</x:v>
      </x:c>
      <x:c r="C5" s="32" t="n">
        <x:f>'Parâmetros'!$B$4/60000</x:f>
        <x:v>0.0005</x:v>
      </x:c>
      <x:c r="D5" s="32" t="n">
        <x:f>4*C5/(PI()*B5^2)</x:f>
        <x:v>1.5915494309189535</x:v>
      </x:c>
      <x:c r="E5" s="34" t="n">
        <x:f>'Parâmetros'!$B$6*D5*B5/'Parâmetros'!$B$7</x:f>
        <x:v>31710.272294277434</x:v>
      </x:c>
      <x:c r="F5" s="32" t="n">
        <x:f>IF(E5&lt;2300,64/E5,IF(E5&lt;4000,NA(),0.25/(LOG10('Parâmetros'!$B$8/1000/(3.7*B5)+5.74/E5^0.9)^2)))</x:f>
        <x:v>0.023305092862055468</x:v>
      </x:c>
      <x:c r="G5" s="32" t="n">
        <x:f>F5*'Parâmetros'!$B$5/B5*D5^2/(2*'Parâmetros'!$B$12)</x:f>
        <x:v>3.008791531190185</x:v>
      </x:c>
      <x:c r="H5" s="32" t="n">
        <x:f>'Parâmetros'!$B$6*'Parâmetros'!$B$12*G5/1000</x:f>
        <x:v>29.463115680117962</x:v>
      </x:c>
      <x:c r="I5" s="32" t="n">
        <x:f>'Parâmetros'!$B$6*'Parâmetros'!$B$12*C5*G5/'Parâmetros'!$B$9</x:f>
        <x:v>24.552596400098306</x:v>
      </x:c>
      <x:c r="J5" s="32" t="n">
        <x:f>I5*'Parâmetros'!$B$10/1000</x:f>
        <x:v>49.10519280019661</x:v>
      </x:c>
      <x:c r="K5" s="32" t="n">
        <x:f>J5*'Parâmetros'!$B$11</x:f>
        <x:v>46.64993316018678</x:v>
      </x:c>
    </x:row>
    <x:row r="6">
      <x:c r="A6" s="36" t="n">
        <x:v>25</x:v>
      </x:c>
      <x:c r="B6" s="32" t="n">
        <x:f>A6/1000</x:f>
        <x:v>0.025</x:v>
      </x:c>
      <x:c r="C6" s="32" t="n">
        <x:f>'Parâmetros'!$B$4/60000</x:f>
        <x:v>0.0005</x:v>
      </x:c>
      <x:c r="D6" s="32" t="n">
        <x:f>4*C6/(PI()*B6^2)</x:f>
        <x:v>1.0185916357881302</x:v>
      </x:c>
      <x:c r="E6" s="34" t="n">
        <x:f>'Parâmetros'!$B$6*D6*B6/'Parâmetros'!$B$7</x:f>
        <x:v>25368.217835421943</x:v>
      </x:c>
      <x:c r="F6" s="32" t="n">
        <x:f>IF(E6&lt;2300,64/E6,IF(E6&lt;4000,NA(),0.25/(LOG10('Parâmetros'!$B$8/1000/(3.7*B6)+5.74/E6^0.9)^2)))</x:f>
        <x:v>0.024508887343859895</x:v>
      </x:c>
      <x:c r="G6" s="32" t="n">
        <x:f>F6*'Parâmetros'!$B$5/B6*D6^2/(2*'Parâmetros'!$B$12)</x:f>
        <x:v>1.0368472753708766</x:v>
      </x:c>
      <x:c r="H6" s="32" t="n">
        <x:f>'Parâmetros'!$B$6*'Parâmetros'!$B$12*G6/1000</x:f>
        <x:v>10.153163122199802</x:v>
      </x:c>
      <x:c r="I6" s="32" t="n">
        <x:f>'Parâmetros'!$B$6*'Parâmetros'!$B$12*C6*G6/'Parâmetros'!$B$9</x:f>
        <x:v>8.460969268499834</x:v>
      </x:c>
      <x:c r="J6" s="32" t="n">
        <x:f>I6*'Parâmetros'!$B$10/1000</x:f>
        <x:v>16.92193853699967</x:v>
      </x:c>
      <x:c r="K6" s="32" t="n">
        <x:f>J6*'Parâmetros'!$B$11</x:f>
        <x:v>16.075841610149684</x:v>
      </x:c>
    </x:row>
    <x:row r="7">
      <x:c r="A7" s="36" t="n">
        <x:v>32</x:v>
      </x:c>
      <x:c r="B7" s="32" t="n">
        <x:f>A7/1000</x:f>
        <x:v>0.032</x:v>
      </x:c>
      <x:c r="C7" s="32" t="n">
        <x:f>'Parâmetros'!$B$4/60000</x:f>
        <x:v>0.0005</x:v>
      </x:c>
      <x:c r="D7" s="32" t="n">
        <x:f>4*C7/(PI()*B7^2)</x:f>
        <x:v>0.6216989964527162</x:v>
      </x:c>
      <x:c r="E7" s="34" t="n">
        <x:f>'Parâmetros'!$B$6*D7*B7/'Parâmetros'!$B$7</x:f>
        <x:v>19818.920183923397</x:v>
      </x:c>
      <x:c r="F7" s="32" t="n">
        <x:f>IF(E7&lt;2300,64/E7,IF(E7&lt;4000,NA(),0.25/(LOG10('Parâmetros'!$B$8/1000/(3.7*B7)+5.74/E7^0.9)^2)))</x:f>
        <x:v>0.025990181983157157</x:v>
      </x:c>
      <x:c r="G7" s="32" t="n">
        <x:f>F7*'Parâmetros'!$B$5/B7*D7^2/(2*'Parâmetros'!$B$12)</x:f>
        <x:v>0.3200005077335381</x:v>
      </x:c>
      <x:c r="H7" s="32" t="n">
        <x:f>'Parâmetros'!$B$6*'Parâmetros'!$B$12*G7/1000</x:f>
        <x:v>3.1335544119004504</x:v>
      </x:c>
      <x:c r="I7" s="32" t="n">
        <x:f>'Parâmetros'!$B$6*'Parâmetros'!$B$12*C7*G7/'Parâmetros'!$B$9</x:f>
        <x:v>2.6112953432503754</x:v>
      </x:c>
      <x:c r="J7" s="32" t="n">
        <x:f>I7*'Parâmetros'!$B$10/1000</x:f>
        <x:v>5.222590686500751</x:v>
      </x:c>
      <x:c r="K7" s="32" t="n">
        <x:f>J7*'Parâmetros'!$B$11</x:f>
        <x:v>4.961461152175713</x:v>
      </x:c>
    </x:row>
    <x:row r="8">
      <x:c r="A8" s="36" t="n">
        <x:v>40</x:v>
      </x:c>
      <x:c r="B8" s="32" t="n">
        <x:f>A8/1000</x:f>
        <x:v>0.04</x:v>
      </x:c>
      <x:c r="C8" s="32" t="n">
        <x:f>'Parâmetros'!$B$4/60000</x:f>
        <x:v>0.0005</x:v>
      </x:c>
      <x:c r="D8" s="32" t="n">
        <x:f>4*C8/(PI()*B8^2)</x:f>
        <x:v>0.3978873577297384</x:v>
      </x:c>
      <x:c r="E8" s="34" t="n">
        <x:f>'Parâmetros'!$B$6*D8*B8/'Parâmetros'!$B$7</x:f>
        <x:v>15855.136147138717</x:v>
      </x:c>
      <x:c r="F8" s="32" t="n">
        <x:f>IF(E8&lt;2300,64/E8,IF(E8&lt;4000,NA(),0.25/(LOG10('Parâmetros'!$B$8/1000/(3.7*B8)+5.74/E8^0.9)^2)))</x:f>
        <x:v>0.02747211550274771</x:v>
      </x:c>
      <x:c r="G8" s="32" t="n">
        <x:f>F8*'Parâmetros'!$B$5/B8*D8^2/(2*'Parâmetros'!$B$12)</x:f>
        <x:v>0.11083664866436573</x:v>
      </x:c>
      <x:c r="H8" s="32" t="n">
        <x:f>'Parâmetros'!$B$6*'Parâmetros'!$B$12*G8/1000</x:f>
        <x:v>1.0853503698553124</x:v>
      </x:c>
      <x:c r="I8" s="32" t="n">
        <x:f>'Parâmetros'!$B$6*'Parâmetros'!$B$12*C8*G8/'Parâmetros'!$B$9</x:f>
        <x:v>0.9044586415460939</x:v>
      </x:c>
      <x:c r="J8" s="32" t="n">
        <x:f>I8*'Parâmetros'!$B$10/1000</x:f>
        <x:v>1.8089172830921878</x:v>
      </x:c>
      <x:c r="K8" s="32" t="n">
        <x:f>J8*'Parâmetros'!$B$11</x:f>
        <x:v>1.7184714189375783</x:v>
      </x:c>
    </x:row>
    <x:row r="11">
      <x:c r="A11" t="str">
        <x:v>REDUÇÃO 20 → 25 mm</x:v>
      </x:c>
      <x:c r="B11"/>
      <x:c r="C11"/>
      <x:c r="D11" s="40" t="n">
        <x:f>1-G6/G5</x:f>
        <x:v>0.6553941126786103</x:v>
      </x:c>
    </x:row>
    <x:row r="12">
      <x:c r="A12" t="str">
        <x:v>Economia hipotética [R$/ano]</x:v>
      </x:c>
      <x:c r="B12"/>
      <x:c r="C12"/>
      <x:c r="D12" s="41" t="n">
        <x:f>K5-K6</x:f>
        <x:v>30.574091550037092</x:v>
      </x:c>
    </x:row>
    <x:row r="13">
      <x:c r="A13" t="str">
        <x:v>Atenção: região de transição (Re 2300–4000) requer método específico; fórmulas nas linhas de exemplo são turbulentas.</x:v>
      </x:c>
      <x:c r="B13"/>
      <x:c r="C13"/>
      <x:c r="D13"/>
      <x:c r="E13"/>
      <x:c r="F13"/>
      <x:c r="G13"/>
      <x:c r="H13"/>
      <x:c r="I13"/>
      <x:c r="J13"/>
      <x:c r="K13"/>
    </x:row>
  </x:sheetData>
  <x:mergeCells>
    <x:mergeCell ref="A1:K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92" hidden="0" customWidth="1"/>
  </x:cols>
  <x:sheetData>
    <x:row r="1">
      <x:c r="A1" s="46" t="str">
        <x:v>Uso</x:v>
      </x:c>
      <x:c r="B1" s="48" t="str">
        <x:v>Simulação didática. Não inclui perdas localizadas, desnível e curva real da bomba.</x:v>
      </x:c>
    </x:row>
    <x:row r="2">
      <x:c r="A2" s="46" t="str">
        <x:v>Modelo</x:v>
      </x:c>
      <x:c r="B2" s="48" t="str">
        <x:v>Darcy-Weisbach + Swamee–Jain (turbulento), 64/Re (laminar)</x:v>
      </x:c>
    </x:row>
    <x:row r="3">
      <x:c r="A3" s="46" t="str">
        <x:v>Aviso</x:v>
      </x:c>
      <x:c r="B3" s="48" t="str">
        <x:v>Não interpretar redução de perda de carga como redução idêntica de energia total.</x:v>
      </x:c>
    </x:row>
    <x:row r="4">
      <x:c r="A4" s="46" t="str">
        <x:v>Categoria no blog</x:v>
      </x:c>
      <x:c r="B4" s="48" t="str">
        <x:v>Engenharia Mecânica existente; não criar outra categoria.</x:v>
      </x:c>
    </x:row>
  </x:sheetData>
  <x:pageMargins left="0.7" right="0.7" top="0.75" bottom="0.75" header="0.3" footer="0.3"/>
</x:worksheet>
</file>